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Lighting Electricity Savings 1" sheetId="2" r:id="rId2"/>
    <sheet name="Lighting by Sector (g)" sheetId="3" r:id="rId3"/>
    <sheet name="Lighting Electricity Savings 2" sheetId="4" r:id="rId4"/>
    <sheet name="Plan B Efficiency 2020" sheetId="5" r:id="rId5"/>
    <sheet name="Plan B Efficiency 2020 (g)" sheetId="6" r:id="rId6"/>
  </sheets>
  <externalReferences>
    <externalReference r:id="rId9"/>
    <externalReference r:id="rId1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'INDEX'!$A$1:$B$11</definedName>
    <definedName name="_xlnm.Print_Area" localSheetId="1">'Lighting Electricity Savings 1'!$A$1:$H$39</definedName>
    <definedName name="_xlnm.Print_Area" localSheetId="3">'Lighting Electricity Savings 2'!$A$1:$B$75</definedName>
    <definedName name="T">#REF!</definedName>
  </definedNames>
  <calcPr fullCalcOnLoad="1"/>
</workbook>
</file>

<file path=xl/sharedStrings.xml><?xml version="1.0" encoding="utf-8"?>
<sst xmlns="http://schemas.openxmlformats.org/spreadsheetml/2006/main" count="78" uniqueCount="71">
  <si>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</si>
  <si>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</si>
  <si>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</si>
  <si>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</si>
  <si>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</si>
  <si>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</si>
  <si>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</si>
  <si>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</si>
  <si>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</si>
  <si>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</si>
  <si>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</si>
  <si>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</si>
  <si>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</si>
  <si>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</si>
  <si>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</si>
  <si>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</si>
  <si>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</si>
  <si>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</si>
  <si>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</si>
  <si>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</si>
  <si>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</si>
  <si>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</si>
  <si>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</si>
  <si>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</si>
  <si>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</si>
  <si>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</si>
  <si>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</si>
  <si>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</si>
  <si>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</si>
  <si>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</si>
  <si>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</si>
  <si>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</si>
  <si>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</si>
  <si>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</si>
  <si>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</si>
  <si>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</si>
  <si>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</si>
  <si>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</si>
  <si>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</si>
  <si>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</si>
  <si>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</si>
  <si>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</si>
  <si>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</si>
  <si>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</si>
  <si>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</si>
  <si>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</si>
  <si>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</si>
  <si>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</si>
  <si>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</si>
  <si>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</si>
  <si>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</si>
  <si>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</si>
  <si>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</si>
  <si>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</si>
  <si>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</si>
  <si>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</si>
  <si>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</si>
  <si>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</si>
  <si>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</si>
  <si>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</si>
  <si>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</si>
  <si>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</si>
  <si>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</si>
  <si>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</si>
  <si>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</si>
  <si>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</si>
  <si>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</si>
  <si>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http://www.earth-policy.org/books/wote/wote_data</t>
  </si>
  <si>
    <t>World on the Edge - Energy Data - Efficiency</t>
  </si>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</sst>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5">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Arial"/>
      <family val="2"/>
    </font>
    <font>
      <sz val="10.75"/>
      <name val="Arial"/>
      <family val="2"/>
    </font>
    <font>
      <sz val="9"/>
      <name val="Arial"/>
      <family val="2"/>
    </font>
    <font>
      <i/>
      <vertAlign val="subscript"/>
      <sz val="10"/>
      <name val="Arial"/>
      <family val="2"/>
    </font>
    <font>
      <sz val="9"/>
      <color indexed="8"/>
      <name val="Verdana"/>
      <family val="2"/>
    </font>
    <font>
      <sz val="8"/>
      <name val="Helv"/>
      <family val="0"/>
    </font>
    <font>
      <b/>
      <sz val="10"/>
      <name val="Helv"/>
      <family val="0"/>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21"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2" fillId="0" borderId="11" xfId="0" applyFont="1" applyBorder="1" applyAlignment="1">
      <alignment/>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indent="2"/>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30" fillId="0" borderId="0" xfId="0" applyFont="1" applyAlignment="1">
      <alignment horizontal="left" wrapText="1"/>
    </xf>
    <xf numFmtId="0" fontId="5" fillId="0" borderId="0" xfId="55" applyFont="1" applyAlignment="1">
      <alignment/>
    </xf>
    <xf numFmtId="0" fontId="5" fillId="0" borderId="0" xfId="55" applyFont="1" applyAlignment="1">
      <alignment wrapText="1"/>
    </xf>
    <xf numFmtId="0" fontId="5" fillId="0" borderId="0" xfId="55" applyFont="1" applyAlignment="1">
      <alignment horizontal="left" wrapText="1"/>
    </xf>
    <xf numFmtId="0" fontId="0" fillId="0" borderId="0" xfId="55" applyFont="1" applyAlignment="1">
      <alignment horizontal="left" wrapText="1"/>
    </xf>
    <xf numFmtId="0" fontId="5" fillId="0" borderId="0" xfId="55" applyAlignment="1" applyProtection="1">
      <alignment horizontal="left" wrapText="1"/>
      <protection/>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Consumption for Lighting 
by Sector, 2005</a:t>
            </a:r>
          </a:p>
        </c:rich>
      </c:tx>
      <c:layout>
        <c:manualLayout>
          <c:xMode val="factor"/>
          <c:yMode val="factor"/>
          <c:x val="0"/>
          <c:y val="0.0425"/>
        </c:manualLayout>
      </c:layout>
      <c:spPr>
        <a:noFill/>
        <a:ln>
          <a:noFill/>
        </a:ln>
      </c:spPr>
    </c:title>
    <c:plotArea>
      <c:layout>
        <c:manualLayout>
          <c:xMode val="edge"/>
          <c:yMode val="edge"/>
          <c:x val="0.27725"/>
          <c:y val="0.3115"/>
          <c:w val="0.4455"/>
          <c:h val="0.5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33CCCC"/>
              </a:solidFill>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Outdoor
8%</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43343890"/>
        <c:axId val="54550691"/>
      </c:areaChart>
      <c:catAx>
        <c:axId val="43343890"/>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550691"/>
        <c:crosses val="autoZero"/>
        <c:auto val="1"/>
        <c:lblOffset val="100"/>
        <c:noMultiLvlLbl val="0"/>
      </c:catAx>
      <c:valAx>
        <c:axId val="54550691"/>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343890"/>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Box 1"/>
        <cdr:cNvSpPr txBox="1">
          <a:spLocks noChangeArrowheads="1"/>
        </cdr:cNvSpPr>
      </cdr:nvSpPr>
      <cdr:spPr>
        <a:xfrm>
          <a:off x="2171700" y="4667250"/>
          <a:ext cx="1524000" cy="228600"/>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Box 2"/>
        <cdr:cNvSpPr txBox="1">
          <a:spLocks noChangeArrowheads="1"/>
        </cdr:cNvSpPr>
      </cdr:nvSpPr>
      <cdr:spPr>
        <a:xfrm>
          <a:off x="1771650" y="4381500"/>
          <a:ext cx="2343150" cy="285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Total: 3,418 Terawatt-hours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0.51875</cdr:x>
      <cdr:y>0.322</cdr:y>
    </cdr:to>
    <cdr:sp>
      <cdr:nvSpPr>
        <cdr:cNvPr id="3" name="TextBox 3"/>
        <cdr:cNvSpPr txBox="1">
          <a:spLocks noChangeArrowheads="1"/>
        </cdr:cNvSpPr>
      </cdr:nvSpPr>
      <cdr:spPr>
        <a:xfrm>
          <a:off x="714375" y="1371600"/>
          <a:ext cx="2362200"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cdr:x>
      <cdr:y>0.7745</cdr:y>
    </cdr:to>
    <cdr:sp>
      <cdr:nvSpPr>
        <cdr:cNvPr id="5" name="TextBox 5"/>
        <cdr:cNvSpPr txBox="1">
          <a:spLocks noChangeArrowheads="1"/>
        </cdr:cNvSpPr>
      </cdr:nvSpPr>
      <cdr:spPr>
        <a:xfrm>
          <a:off x="1285875" y="3657600"/>
          <a:ext cx="2362200"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tabSelected="1" zoomScaleSheetLayoutView="100" workbookViewId="0" topLeftCell="A1">
      <selection activeCell="A1" sqref="A1"/>
    </sheetView>
  </sheetViews>
  <sheetFormatPr defaultColWidth="9.140625" defaultRowHeight="12.75"/>
  <cols>
    <col min="1" max="1" width="113.00390625" style="0" customWidth="1"/>
    <col min="2" max="2" width="5.140625" style="0" customWidth="1"/>
  </cols>
  <sheetData>
    <row r="1" ht="12.75">
      <c r="A1" s="1" t="s">
        <v>68</v>
      </c>
    </row>
    <row r="2" ht="12.75">
      <c r="A2" s="1"/>
    </row>
    <row r="3" spans="1:2" ht="12.75">
      <c r="A3" s="59" t="s">
        <v>0</v>
      </c>
      <c r="B3" s="58"/>
    </row>
    <row r="4" spans="1:2" ht="12.75" customHeight="1">
      <c r="A4" s="60" t="s">
        <v>1</v>
      </c>
      <c r="B4" s="58"/>
    </row>
    <row r="5" spans="1:2" ht="12.75" customHeight="1">
      <c r="A5" s="61" t="s">
        <v>47</v>
      </c>
      <c r="B5" s="58"/>
    </row>
    <row r="6" spans="1:2" ht="12.75" customHeight="1">
      <c r="A6" s="62" t="s">
        <v>48</v>
      </c>
      <c r="B6" s="58"/>
    </row>
    <row r="7" ht="12.75">
      <c r="A7" s="20"/>
    </row>
    <row r="8" ht="12.75">
      <c r="A8" s="20" t="s">
        <v>2</v>
      </c>
    </row>
    <row r="9" ht="12.75">
      <c r="A9" s="63" t="s">
        <v>67</v>
      </c>
    </row>
    <row r="10" ht="12.75">
      <c r="A10" s="20"/>
    </row>
    <row r="11" ht="38.25">
      <c r="A11" s="28" t="s">
        <v>34</v>
      </c>
    </row>
  </sheetData>
  <hyperlinks>
    <hyperlink ref="A4" location="'Lighting Electricity Savings 2'!A1" display="Potential Worldwide Electricity Savings by Switching to More-Efficient Lighting and Implementing System Control Technologies, 2005"/>
    <hyperlink ref="A3" location="'Lighting Electricity Savings 1'!A1" display="World Electricity Consumption for Lighting by Sector and Potential Electricity Savings, 2005"/>
    <hyperlink ref="A5" location="'Plan B Efficiency 2020'!A1" display="Energy Savings from Plan B Efficiency Improvements, 2020"/>
    <hyperlink ref="A9" r:id="rId1" display="http://www.earth-policy.org/books/wote/wote_data"/>
  </hyperlinks>
  <printOptions/>
  <pageMargins left="0.5" right="0.5" top="1" bottom="1" header="0.5" footer="0.5"/>
  <pageSetup horizontalDpi="600" verticalDpi="600" orientation="portrait" scale="82" r:id="rId2"/>
</worksheet>
</file>

<file path=xl/worksheets/sheet2.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20" customWidth="1"/>
    <col min="3" max="3" width="9.8515625" style="20" customWidth="1"/>
    <col min="4" max="6" width="14.7109375" style="20" customWidth="1"/>
    <col min="7" max="8" width="9.140625" style="20" customWidth="1"/>
    <col min="19" max="16384" width="9.140625" style="20" customWidth="1"/>
  </cols>
  <sheetData>
    <row r="1" ht="16.5" customHeight="1">
      <c r="A1" s="1" t="s">
        <v>0</v>
      </c>
    </row>
    <row r="3" spans="1:18" s="8" customFormat="1" ht="53.25" customHeight="1">
      <c r="A3" s="64" t="s">
        <v>4</v>
      </c>
      <c r="B3" s="64"/>
      <c r="C3" s="64"/>
      <c r="D3" s="2" t="s">
        <v>69</v>
      </c>
      <c r="E3" s="2" t="s">
        <v>5</v>
      </c>
      <c r="F3" s="2" t="s">
        <v>5</v>
      </c>
      <c r="G3" s="37"/>
      <c r="H3" s="37"/>
      <c r="I3" s="18"/>
      <c r="J3" s="18"/>
      <c r="K3" s="18"/>
      <c r="L3" s="18"/>
      <c r="M3" s="18"/>
      <c r="N3" s="18"/>
      <c r="O3" s="18"/>
      <c r="P3" s="18"/>
      <c r="Q3" s="18"/>
      <c r="R3" s="18"/>
    </row>
    <row r="4" spans="4:6" ht="14.25" customHeight="1">
      <c r="D4" s="38" t="s">
        <v>3</v>
      </c>
      <c r="E4" s="38" t="s">
        <v>3</v>
      </c>
      <c r="F4" s="38" t="s">
        <v>46</v>
      </c>
    </row>
    <row r="5" spans="4:5" ht="12.75">
      <c r="D5" s="38"/>
      <c r="E5" s="38"/>
    </row>
    <row r="6" spans="1:6" ht="12.75">
      <c r="A6" s="4" t="s">
        <v>6</v>
      </c>
      <c r="B6" s="4"/>
      <c r="C6" s="4"/>
      <c r="D6" s="39">
        <f>811*1.288847</f>
        <v>1045.254917</v>
      </c>
      <c r="E6" s="39">
        <v>826.0419512195122</v>
      </c>
      <c r="F6" s="26">
        <f>(E6/D6)*100</f>
        <v>79.0277986532076</v>
      </c>
    </row>
    <row r="7" spans="1:6" ht="12.75">
      <c r="A7" s="4"/>
      <c r="B7" s="4"/>
      <c r="C7" s="4"/>
      <c r="D7" s="39"/>
      <c r="E7" s="39"/>
      <c r="F7" s="26"/>
    </row>
    <row r="8" spans="1:6" ht="12.75">
      <c r="A8" s="20" t="s">
        <v>7</v>
      </c>
      <c r="D8" s="40">
        <f>1133*1.288847</f>
        <v>1460.263651</v>
      </c>
      <c r="E8" s="9">
        <v>970.5</v>
      </c>
      <c r="F8" s="9">
        <f>(E8/D8)*100</f>
        <v>66.46060109319258</v>
      </c>
    </row>
    <row r="9" spans="1:6" ht="12.75">
      <c r="A9" s="23" t="s">
        <v>8</v>
      </c>
      <c r="D9" s="39">
        <f>710*1.288847</f>
        <v>915.0813700000001</v>
      </c>
      <c r="E9" s="40"/>
      <c r="F9" s="9"/>
    </row>
    <row r="10" spans="1:6" ht="12.75">
      <c r="A10" s="35" t="s">
        <v>9</v>
      </c>
      <c r="B10" s="4"/>
      <c r="C10" s="4"/>
      <c r="D10" s="39">
        <f>D8-D9</f>
        <v>545.1822809999999</v>
      </c>
      <c r="E10" s="39"/>
      <c r="F10" s="26"/>
    </row>
    <row r="11" spans="1:6" ht="12.75">
      <c r="A11" s="35"/>
      <c r="B11" s="4"/>
      <c r="C11" s="4"/>
      <c r="D11" s="39"/>
      <c r="E11" s="39"/>
      <c r="F11" s="26"/>
    </row>
    <row r="12" spans="1:6" ht="12.75">
      <c r="A12" s="4" t="s">
        <v>10</v>
      </c>
      <c r="B12" s="4"/>
      <c r="C12" s="4"/>
      <c r="D12" s="39">
        <f>490*1.288847</f>
        <v>631.53503</v>
      </c>
      <c r="E12" s="39">
        <v>307.2</v>
      </c>
      <c r="F12" s="26">
        <f>(E12/D12)*100</f>
        <v>48.64338245813538</v>
      </c>
    </row>
    <row r="13" spans="1:6" ht="12.75">
      <c r="A13" s="4"/>
      <c r="B13" s="4"/>
      <c r="C13" s="4"/>
      <c r="D13" s="39"/>
      <c r="E13" s="39"/>
      <c r="F13" s="26"/>
    </row>
    <row r="14" spans="1:6" ht="12.75">
      <c r="A14" s="20" t="s">
        <v>11</v>
      </c>
      <c r="D14" s="40">
        <f>218*1.288847</f>
        <v>280.96864600000004</v>
      </c>
      <c r="E14" s="40">
        <v>112.8436542</v>
      </c>
      <c r="F14" s="9">
        <f>(E14/D14)*100</f>
        <v>40.16236537652674</v>
      </c>
    </row>
    <row r="15" spans="1:6" ht="12.75">
      <c r="A15" s="23" t="s">
        <v>12</v>
      </c>
      <c r="D15" s="40">
        <f>114*1.288847</f>
        <v>146.928558</v>
      </c>
      <c r="E15" s="40"/>
      <c r="F15" s="9"/>
    </row>
    <row r="16" spans="1:6" ht="12.75">
      <c r="A16" s="23" t="s">
        <v>13</v>
      </c>
      <c r="D16" s="40">
        <f>88*1.288847</f>
        <v>113.418536</v>
      </c>
      <c r="E16" s="40"/>
      <c r="F16" s="9"/>
    </row>
    <row r="17" spans="1:6" ht="12.75">
      <c r="A17" s="35" t="s">
        <v>14</v>
      </c>
      <c r="B17" s="4"/>
      <c r="C17" s="4"/>
      <c r="D17" s="39">
        <f>15*1.288847</f>
        <v>19.332705</v>
      </c>
      <c r="E17" s="39"/>
      <c r="F17" s="26"/>
    </row>
    <row r="18" spans="4:6" ht="12.75">
      <c r="D18" s="40"/>
      <c r="E18" s="40"/>
      <c r="F18" s="9"/>
    </row>
    <row r="19" spans="1:8" ht="12.75">
      <c r="A19" s="13" t="s">
        <v>15</v>
      </c>
      <c r="B19" s="24"/>
      <c r="C19" s="24"/>
      <c r="D19" s="41">
        <f>D6+D8+D12+D14</f>
        <v>3418.022244</v>
      </c>
      <c r="E19" s="41">
        <f>SUM(E6:E14)</f>
        <v>2216.585605419512</v>
      </c>
      <c r="F19" s="14">
        <f>(E19/D19)*100</f>
        <v>64.84994675826084</v>
      </c>
      <c r="G19" s="4"/>
      <c r="H19" s="4"/>
    </row>
    <row r="20" spans="1:8" ht="12.75">
      <c r="A20" s="4"/>
      <c r="B20" s="4"/>
      <c r="C20" s="4"/>
      <c r="D20" s="4"/>
      <c r="E20" s="4"/>
      <c r="F20" s="4"/>
      <c r="G20" s="4"/>
      <c r="H20" s="4"/>
    </row>
    <row r="21" spans="1:8" ht="12.75" customHeight="1">
      <c r="A21" s="65" t="s">
        <v>70</v>
      </c>
      <c r="B21" s="65"/>
      <c r="C21" s="65"/>
      <c r="D21" s="65"/>
      <c r="E21" s="65"/>
      <c r="F21" s="65"/>
      <c r="G21" s="65"/>
      <c r="H21" s="65"/>
    </row>
    <row r="22" spans="1:8" ht="12.75">
      <c r="A22" s="65"/>
      <c r="B22" s="65"/>
      <c r="C22" s="65"/>
      <c r="D22" s="65"/>
      <c r="E22" s="65"/>
      <c r="F22" s="65"/>
      <c r="G22" s="65"/>
      <c r="H22" s="65"/>
    </row>
    <row r="23" spans="1:8" ht="12.75">
      <c r="A23" s="65"/>
      <c r="B23" s="65"/>
      <c r="C23" s="65"/>
      <c r="D23" s="65"/>
      <c r="E23" s="65"/>
      <c r="F23" s="65"/>
      <c r="G23" s="65"/>
      <c r="H23" s="65"/>
    </row>
    <row r="24" spans="1:8" ht="12.75">
      <c r="A24" s="65"/>
      <c r="B24" s="65"/>
      <c r="C24" s="65"/>
      <c r="D24" s="65"/>
      <c r="E24" s="65"/>
      <c r="F24" s="65"/>
      <c r="G24" s="65"/>
      <c r="H24" s="65"/>
    </row>
    <row r="25" spans="1:8" ht="12.75">
      <c r="A25" s="65"/>
      <c r="B25" s="65"/>
      <c r="C25" s="65"/>
      <c r="D25" s="65"/>
      <c r="E25" s="65"/>
      <c r="F25" s="65"/>
      <c r="G25" s="65"/>
      <c r="H25" s="65"/>
    </row>
    <row r="26" spans="1:8" ht="12.75">
      <c r="A26" s="65"/>
      <c r="B26" s="65"/>
      <c r="C26" s="65"/>
      <c r="D26" s="65"/>
      <c r="E26" s="65"/>
      <c r="F26" s="65"/>
      <c r="G26" s="65"/>
      <c r="H26" s="65"/>
    </row>
    <row r="27" spans="1:8" ht="12.75">
      <c r="A27" s="65"/>
      <c r="B27" s="65"/>
      <c r="C27" s="65"/>
      <c r="D27" s="65"/>
      <c r="E27" s="65"/>
      <c r="F27" s="65"/>
      <c r="G27" s="65"/>
      <c r="H27" s="65"/>
    </row>
    <row r="28" spans="1:8" ht="12.75">
      <c r="A28" s="65"/>
      <c r="B28" s="65"/>
      <c r="C28" s="65"/>
      <c r="D28" s="65"/>
      <c r="E28" s="65"/>
      <c r="F28" s="65"/>
      <c r="G28" s="65"/>
      <c r="H28" s="65"/>
    </row>
    <row r="29" spans="1:8" ht="12.75">
      <c r="A29" s="65"/>
      <c r="B29" s="65"/>
      <c r="C29" s="65"/>
      <c r="D29" s="65"/>
      <c r="E29" s="65"/>
      <c r="F29" s="65"/>
      <c r="G29" s="65"/>
      <c r="H29" s="65"/>
    </row>
    <row r="30" spans="1:8" ht="12.75">
      <c r="A30" s="65"/>
      <c r="B30" s="65"/>
      <c r="C30" s="65"/>
      <c r="D30" s="65"/>
      <c r="E30" s="65"/>
      <c r="F30" s="65"/>
      <c r="G30" s="65"/>
      <c r="H30" s="65"/>
    </row>
    <row r="31" spans="1:8" ht="14.25" customHeight="1">
      <c r="A31" s="65"/>
      <c r="B31" s="65"/>
      <c r="C31" s="65"/>
      <c r="D31" s="65"/>
      <c r="E31" s="65"/>
      <c r="F31" s="65"/>
      <c r="G31" s="65"/>
      <c r="H31" s="65"/>
    </row>
    <row r="32" spans="1:8" ht="12.75">
      <c r="A32" s="4"/>
      <c r="B32" s="42"/>
      <c r="C32" s="42"/>
      <c r="D32" s="42"/>
      <c r="E32" s="42"/>
      <c r="F32" s="42"/>
      <c r="G32" s="42"/>
      <c r="H32" s="42"/>
    </row>
    <row r="33" spans="1:8" ht="12" customHeight="1">
      <c r="A33" s="67" t="s">
        <v>66</v>
      </c>
      <c r="B33" s="67"/>
      <c r="C33" s="67"/>
      <c r="D33" s="67"/>
      <c r="E33" s="67"/>
      <c r="F33" s="67"/>
      <c r="G33" s="67"/>
      <c r="H33" s="67"/>
    </row>
    <row r="34" spans="1:8" ht="13.5" customHeight="1">
      <c r="A34" s="67"/>
      <c r="B34" s="67"/>
      <c r="C34" s="67"/>
      <c r="D34" s="67"/>
      <c r="E34" s="67"/>
      <c r="F34" s="67"/>
      <c r="G34" s="67"/>
      <c r="H34" s="67"/>
    </row>
    <row r="35" spans="1:8" ht="13.5" customHeight="1">
      <c r="A35" s="67"/>
      <c r="B35" s="67"/>
      <c r="C35" s="67"/>
      <c r="D35" s="67"/>
      <c r="E35" s="67"/>
      <c r="F35" s="67"/>
      <c r="G35" s="67"/>
      <c r="H35" s="67"/>
    </row>
    <row r="36" ht="14.25" customHeight="1"/>
    <row r="37" spans="1:8" ht="12.75" customHeight="1">
      <c r="A37" s="66" t="s">
        <v>65</v>
      </c>
      <c r="B37" s="66"/>
      <c r="C37" s="66"/>
      <c r="D37" s="66"/>
      <c r="E37" s="66"/>
      <c r="F37" s="66"/>
      <c r="G37" s="66"/>
      <c r="H37" s="66"/>
    </row>
    <row r="38" spans="1:19" ht="12.75" customHeight="1">
      <c r="A38" s="66"/>
      <c r="B38" s="66"/>
      <c r="C38" s="66"/>
      <c r="D38" s="66"/>
      <c r="E38" s="66"/>
      <c r="F38" s="66"/>
      <c r="G38" s="66"/>
      <c r="H38" s="66"/>
      <c r="S38" s="4"/>
    </row>
    <row r="39" spans="1:19" ht="14.25" customHeight="1">
      <c r="A39" s="66"/>
      <c r="B39" s="66"/>
      <c r="C39" s="66"/>
      <c r="D39" s="66"/>
      <c r="E39" s="66"/>
      <c r="F39" s="66"/>
      <c r="G39" s="66"/>
      <c r="H39" s="66"/>
      <c r="S39" s="4"/>
    </row>
    <row r="40" ht="11.25" customHeight="1"/>
    <row r="41" ht="14.25" customHeight="1"/>
    <row r="42" ht="13.5" customHeight="1"/>
    <row r="44" ht="18" customHeight="1"/>
    <row r="50" ht="18" customHeight="1"/>
    <row r="56" ht="16.5" customHeight="1"/>
    <row r="64" ht="18" customHeight="1"/>
    <row r="65" ht="12.75" customHeight="1"/>
    <row r="66" ht="15" customHeight="1">
      <c r="S66" s="44"/>
    </row>
    <row r="67" ht="15.75" customHeight="1"/>
    <row r="68" ht="12.75" customHeight="1">
      <c r="S68" s="45"/>
    </row>
    <row r="69" ht="12.75" customHeight="1">
      <c r="S69" s="45"/>
    </row>
    <row r="70" ht="14.25" customHeight="1">
      <c r="S70" s="45"/>
    </row>
    <row r="71" ht="0.75" customHeight="1">
      <c r="S71" s="45"/>
    </row>
    <row r="72" ht="12.75" customHeight="1">
      <c r="S72" s="45"/>
    </row>
    <row r="73" ht="14.25" customHeight="1">
      <c r="S73" s="45"/>
    </row>
    <row r="74" ht="12.75" customHeight="1">
      <c r="S74" s="45"/>
    </row>
    <row r="75" ht="12.75" customHeight="1">
      <c r="S75" s="45"/>
    </row>
    <row r="76" ht="15" customHeight="1">
      <c r="S76" s="45"/>
    </row>
    <row r="77" ht="15" customHeight="1">
      <c r="S77" s="25"/>
    </row>
    <row r="78" ht="12.75" customHeight="1">
      <c r="S78" s="25"/>
    </row>
    <row r="79" ht="14.25" customHeight="1"/>
    <row r="80" ht="12.75" customHeight="1">
      <c r="S80" s="25"/>
    </row>
    <row r="81" ht="12.75" customHeight="1">
      <c r="S81" s="25"/>
    </row>
    <row r="82" ht="46.5" customHeight="1">
      <c r="S82" s="25"/>
    </row>
    <row r="83" ht="14.25" customHeight="1" hidden="1">
      <c r="S83" s="25"/>
    </row>
    <row r="84" ht="9.75" customHeight="1" hidden="1">
      <c r="S84" s="25"/>
    </row>
    <row r="85" ht="12.75" customHeight="1">
      <c r="S85" s="25"/>
    </row>
    <row r="86" ht="12.75">
      <c r="S86" s="25"/>
    </row>
    <row r="87" ht="12.75">
      <c r="S87" s="25"/>
    </row>
    <row r="88" ht="12.75">
      <c r="S88" s="25"/>
    </row>
    <row r="89" ht="15.75" customHeight="1">
      <c r="S89" s="25"/>
    </row>
    <row r="90" ht="9.75" customHeight="1"/>
    <row r="91" ht="12.75" customHeight="1">
      <c r="S91" s="25"/>
    </row>
    <row r="92" ht="12.75">
      <c r="S92" s="25"/>
    </row>
    <row r="93" ht="12.75">
      <c r="S93" s="25"/>
    </row>
    <row r="94" ht="12.75">
      <c r="S94" s="25"/>
    </row>
    <row r="95" ht="12.75">
      <c r="S95" s="25"/>
    </row>
    <row r="96" ht="12.75">
      <c r="S96" s="25"/>
    </row>
    <row r="97" ht="14.25" customHeight="1">
      <c r="S97" s="25"/>
    </row>
    <row r="98" ht="14.25" customHeight="1">
      <c r="S98" s="29"/>
    </row>
    <row r="99" ht="12.75" customHeight="1">
      <c r="S99" s="25"/>
    </row>
    <row r="100" ht="12.75">
      <c r="S100" s="25"/>
    </row>
    <row r="101" ht="12.75">
      <c r="S101" s="25"/>
    </row>
    <row r="102" ht="12.75">
      <c r="S102" s="25"/>
    </row>
    <row r="103" ht="15" customHeight="1">
      <c r="S103" s="25"/>
    </row>
    <row r="105" ht="12.75" customHeight="1">
      <c r="S105" s="25"/>
    </row>
    <row r="106" ht="14.25" customHeight="1">
      <c r="S106" s="25"/>
    </row>
    <row r="108" ht="12.75" customHeight="1">
      <c r="S108" s="25"/>
    </row>
    <row r="109" ht="12.75">
      <c r="S109" s="25"/>
    </row>
    <row r="110" ht="15" customHeight="1">
      <c r="S110" s="25"/>
    </row>
    <row r="111" ht="12.75">
      <c r="S111" s="25"/>
    </row>
    <row r="112" spans="1:19" ht="39.75" customHeight="1">
      <c r="A112" s="25"/>
      <c r="B112" s="25"/>
      <c r="C112" s="25"/>
      <c r="D112" s="25"/>
      <c r="E112" s="25"/>
      <c r="F112" s="25"/>
      <c r="G112" s="25"/>
      <c r="H112" s="25"/>
      <c r="S112" s="25"/>
    </row>
    <row r="113" spans="1:8" ht="12.75">
      <c r="A113" s="46"/>
      <c r="B113" s="47"/>
      <c r="C113" s="25"/>
      <c r="D113" s="25"/>
      <c r="E113" s="25"/>
      <c r="F113" s="25"/>
      <c r="G113" s="25"/>
      <c r="H113" s="25"/>
    </row>
    <row r="114" spans="1:8" ht="12.75">
      <c r="A114" s="25"/>
      <c r="B114" s="25"/>
      <c r="C114" s="25"/>
      <c r="D114" s="25"/>
      <c r="E114" s="25"/>
      <c r="F114" s="25"/>
      <c r="G114" s="25"/>
      <c r="H114" s="25"/>
    </row>
    <row r="115" ht="12.75">
      <c r="A115" s="1"/>
    </row>
    <row r="116" spans="1:8" ht="12" customHeight="1">
      <c r="A116" s="25"/>
      <c r="B116" s="25"/>
      <c r="C116" s="25"/>
      <c r="D116" s="25"/>
      <c r="E116" s="25"/>
      <c r="F116" s="25"/>
      <c r="G116" s="25"/>
      <c r="H116" s="25"/>
    </row>
    <row r="117" spans="1:8" ht="12" customHeight="1">
      <c r="A117" s="25"/>
      <c r="B117" s="25"/>
      <c r="C117" s="25"/>
      <c r="D117" s="25"/>
      <c r="E117" s="25"/>
      <c r="F117" s="25"/>
      <c r="G117" s="25"/>
      <c r="H117" s="25"/>
    </row>
    <row r="118" spans="1:8" ht="12" customHeight="1">
      <c r="A118" s="25"/>
      <c r="B118" s="25"/>
      <c r="C118" s="25"/>
      <c r="D118" s="25"/>
      <c r="E118" s="25"/>
      <c r="F118" s="25"/>
      <c r="G118" s="25"/>
      <c r="H118" s="25"/>
    </row>
    <row r="119" spans="1:8" ht="12" customHeight="1">
      <c r="A119" s="25"/>
      <c r="B119" s="25"/>
      <c r="C119" s="25"/>
      <c r="D119" s="25"/>
      <c r="E119" s="25"/>
      <c r="F119" s="25"/>
      <c r="G119" s="25"/>
      <c r="H119" s="25"/>
    </row>
    <row r="120" spans="1:8" ht="12" customHeight="1">
      <c r="A120" s="25"/>
      <c r="B120" s="25"/>
      <c r="C120" s="25"/>
      <c r="D120" s="25"/>
      <c r="E120" s="25"/>
      <c r="F120" s="25"/>
      <c r="G120" s="25"/>
      <c r="H120" s="25"/>
    </row>
    <row r="121" spans="1:8" ht="12" customHeight="1">
      <c r="A121" s="25"/>
      <c r="B121" s="25"/>
      <c r="C121" s="25"/>
      <c r="D121" s="25"/>
      <c r="E121" s="25"/>
      <c r="F121" s="25"/>
      <c r="G121" s="25"/>
      <c r="H121" s="25"/>
    </row>
    <row r="122" spans="1:8" ht="12" customHeight="1">
      <c r="A122" s="25"/>
      <c r="B122" s="25"/>
      <c r="C122" s="25"/>
      <c r="D122" s="25"/>
      <c r="E122" s="25"/>
      <c r="F122" s="25"/>
      <c r="G122" s="25"/>
      <c r="H122" s="25"/>
    </row>
    <row r="123" spans="1:8" ht="12" customHeight="1">
      <c r="A123" s="25"/>
      <c r="B123" s="25"/>
      <c r="C123" s="25"/>
      <c r="D123" s="25"/>
      <c r="E123" s="25"/>
      <c r="F123" s="25"/>
      <c r="G123" s="25"/>
      <c r="H123" s="25"/>
    </row>
    <row r="124" spans="1:8" ht="12" customHeight="1">
      <c r="A124" s="25"/>
      <c r="B124" s="25"/>
      <c r="C124" s="25"/>
      <c r="D124" s="25"/>
      <c r="E124" s="25"/>
      <c r="F124" s="25"/>
      <c r="G124" s="25"/>
      <c r="H124" s="25"/>
    </row>
    <row r="125" spans="1:8" ht="12" customHeight="1">
      <c r="A125" s="25"/>
      <c r="B125" s="25"/>
      <c r="C125" s="25"/>
      <c r="D125" s="25"/>
      <c r="E125" s="25"/>
      <c r="F125" s="25"/>
      <c r="G125" s="25"/>
      <c r="H125" s="25"/>
    </row>
    <row r="126" spans="1:8" ht="12" customHeight="1">
      <c r="A126" s="25"/>
      <c r="B126" s="25"/>
      <c r="C126" s="25"/>
      <c r="D126" s="25"/>
      <c r="E126" s="25"/>
      <c r="F126" s="25"/>
      <c r="G126" s="25"/>
      <c r="H126" s="25"/>
    </row>
    <row r="127" spans="1:8" ht="12" customHeight="1">
      <c r="A127" s="25"/>
      <c r="B127" s="25"/>
      <c r="C127" s="25"/>
      <c r="D127" s="25"/>
      <c r="E127" s="25"/>
      <c r="F127" s="25"/>
      <c r="G127" s="25"/>
      <c r="H127" s="25"/>
    </row>
    <row r="128" spans="1:8" ht="12" customHeight="1">
      <c r="A128" s="25"/>
      <c r="B128" s="25"/>
      <c r="C128" s="25"/>
      <c r="D128" s="25"/>
      <c r="E128" s="25"/>
      <c r="F128" s="25"/>
      <c r="G128" s="25"/>
      <c r="H128" s="25"/>
    </row>
    <row r="129" ht="12" customHeight="1"/>
    <row r="130" ht="12" customHeight="1">
      <c r="A130" s="1"/>
    </row>
    <row r="131" spans="1:8" ht="12" customHeight="1">
      <c r="A131" s="25"/>
      <c r="B131" s="25"/>
      <c r="C131" s="25"/>
      <c r="D131" s="25"/>
      <c r="E131" s="25"/>
      <c r="F131" s="25"/>
      <c r="G131" s="25"/>
      <c r="H131" s="25"/>
    </row>
    <row r="132" spans="1:8" ht="12" customHeight="1">
      <c r="A132" s="25"/>
      <c r="B132" s="25"/>
      <c r="C132" s="25"/>
      <c r="D132" s="25"/>
      <c r="E132" s="25"/>
      <c r="F132" s="25"/>
      <c r="G132" s="25"/>
      <c r="H132" s="25"/>
    </row>
    <row r="133" spans="1:8" ht="12" customHeight="1">
      <c r="A133" s="25"/>
      <c r="B133" s="25"/>
      <c r="C133" s="25"/>
      <c r="D133" s="25"/>
      <c r="E133" s="25"/>
      <c r="F133" s="25"/>
      <c r="G133" s="25"/>
      <c r="H133" s="25"/>
    </row>
    <row r="134" spans="1:8" ht="12" customHeight="1">
      <c r="A134" s="25"/>
      <c r="B134" s="25"/>
      <c r="C134" s="25"/>
      <c r="D134" s="25"/>
      <c r="E134" s="25"/>
      <c r="F134" s="25"/>
      <c r="G134" s="25"/>
      <c r="H134" s="25"/>
    </row>
    <row r="135" spans="1:8" ht="12" customHeight="1">
      <c r="A135" s="25"/>
      <c r="B135" s="25"/>
      <c r="C135" s="25"/>
      <c r="D135" s="25"/>
      <c r="E135" s="25"/>
      <c r="F135" s="25"/>
      <c r="G135" s="25"/>
      <c r="H135" s="25"/>
    </row>
    <row r="136" spans="1:8" ht="12" customHeight="1">
      <c r="A136" s="25"/>
      <c r="B136" s="25"/>
      <c r="C136" s="25"/>
      <c r="D136" s="25"/>
      <c r="E136" s="25"/>
      <c r="F136" s="25"/>
      <c r="G136" s="25"/>
      <c r="H136" s="25"/>
    </row>
    <row r="137" spans="1:8" ht="12" customHeight="1">
      <c r="A137" s="25"/>
      <c r="B137" s="25"/>
      <c r="C137" s="25"/>
      <c r="D137" s="25"/>
      <c r="E137" s="25"/>
      <c r="F137" s="25"/>
      <c r="G137" s="25"/>
      <c r="H137" s="25"/>
    </row>
    <row r="138" spans="1:8" ht="12" customHeight="1">
      <c r="A138" s="25"/>
      <c r="B138" s="25"/>
      <c r="C138" s="25"/>
      <c r="D138" s="25"/>
      <c r="E138" s="25"/>
      <c r="F138" s="25"/>
      <c r="G138" s="25"/>
      <c r="H138" s="25"/>
    </row>
    <row r="139" spans="1:8" ht="12" customHeight="1">
      <c r="A139" s="25"/>
      <c r="B139" s="25"/>
      <c r="C139" s="25"/>
      <c r="D139" s="25"/>
      <c r="E139" s="25"/>
      <c r="F139" s="25"/>
      <c r="G139" s="25"/>
      <c r="H139" s="25"/>
    </row>
    <row r="140" spans="1:8" ht="12" customHeight="1">
      <c r="A140" s="25"/>
      <c r="B140" s="25"/>
      <c r="C140" s="25"/>
      <c r="D140" s="25"/>
      <c r="E140" s="25"/>
      <c r="F140" s="25"/>
      <c r="G140" s="25"/>
      <c r="H140" s="25"/>
    </row>
    <row r="141" ht="12" customHeight="1"/>
    <row r="142" ht="12" customHeight="1">
      <c r="A142" s="1"/>
    </row>
    <row r="143" spans="1:8" ht="12" customHeight="1">
      <c r="A143" s="25"/>
      <c r="B143" s="25"/>
      <c r="C143" s="25"/>
      <c r="D143" s="25"/>
      <c r="E143" s="25"/>
      <c r="F143" s="25"/>
      <c r="G143" s="25"/>
      <c r="H143" s="25"/>
    </row>
    <row r="144" spans="1:8" ht="12" customHeight="1">
      <c r="A144" s="25"/>
      <c r="B144" s="25"/>
      <c r="C144" s="25"/>
      <c r="D144" s="25"/>
      <c r="E144" s="25"/>
      <c r="F144" s="25"/>
      <c r="G144" s="25"/>
      <c r="H144" s="25"/>
    </row>
    <row r="145" spans="1:8" ht="12" customHeight="1">
      <c r="A145" s="25"/>
      <c r="B145" s="25"/>
      <c r="C145" s="25"/>
      <c r="D145" s="25"/>
      <c r="E145" s="25"/>
      <c r="F145" s="25"/>
      <c r="G145" s="25"/>
      <c r="H145" s="25"/>
    </row>
    <row r="146" ht="12" customHeight="1"/>
    <row r="147" ht="12" customHeight="1">
      <c r="A147" s="1"/>
    </row>
    <row r="148" spans="1:8" ht="12" customHeight="1">
      <c r="A148" s="25"/>
      <c r="B148" s="25"/>
      <c r="C148" s="25"/>
      <c r="D148" s="25"/>
      <c r="E148" s="25"/>
      <c r="F148" s="25"/>
      <c r="G148" s="25"/>
      <c r="H148" s="25"/>
    </row>
    <row r="149" spans="1:8" ht="12" customHeight="1">
      <c r="A149" s="25"/>
      <c r="B149" s="25"/>
      <c r="C149" s="25"/>
      <c r="D149" s="25"/>
      <c r="E149" s="25"/>
      <c r="F149" s="25"/>
      <c r="G149" s="25"/>
      <c r="H149" s="25"/>
    </row>
    <row r="150" spans="1:8" ht="12" customHeight="1">
      <c r="A150" s="25"/>
      <c r="B150" s="25"/>
      <c r="C150" s="25"/>
      <c r="D150" s="25"/>
      <c r="E150" s="25"/>
      <c r="F150" s="25"/>
      <c r="G150" s="25"/>
      <c r="H150" s="25"/>
    </row>
    <row r="151" spans="1:8" ht="12" customHeight="1">
      <c r="A151" s="25"/>
      <c r="B151" s="25"/>
      <c r="C151" s="25"/>
      <c r="D151" s="25"/>
      <c r="E151" s="25"/>
      <c r="F151" s="25"/>
      <c r="G151" s="25"/>
      <c r="H151" s="25"/>
    </row>
    <row r="152" spans="1:8" ht="12" customHeight="1">
      <c r="A152" s="25"/>
      <c r="B152" s="25"/>
      <c r="C152" s="25"/>
      <c r="D152" s="25"/>
      <c r="E152" s="25"/>
      <c r="F152" s="25"/>
      <c r="G152" s="25"/>
      <c r="H152" s="25"/>
    </row>
    <row r="153" spans="1:8" ht="12" customHeight="1">
      <c r="A153" s="15"/>
      <c r="B153" s="25"/>
      <c r="C153" s="25"/>
      <c r="D153" s="25"/>
      <c r="E153" s="25"/>
      <c r="F153" s="25"/>
      <c r="G153" s="25"/>
      <c r="H153" s="25"/>
    </row>
    <row r="154" spans="1:8" ht="12" customHeight="1">
      <c r="A154" s="25"/>
      <c r="B154" s="25"/>
      <c r="C154" s="25"/>
      <c r="D154" s="25"/>
      <c r="E154" s="25"/>
      <c r="F154" s="25"/>
      <c r="G154" s="25"/>
      <c r="H154" s="25"/>
    </row>
    <row r="155" spans="1:8" ht="12" customHeight="1">
      <c r="A155" s="25"/>
      <c r="B155" s="25"/>
      <c r="C155" s="25"/>
      <c r="D155" s="25"/>
      <c r="E155" s="25"/>
      <c r="F155" s="25"/>
      <c r="G155" s="25"/>
      <c r="H155" s="25"/>
    </row>
    <row r="156" spans="1:8" ht="12" customHeight="1">
      <c r="A156" s="25"/>
      <c r="B156" s="25"/>
      <c r="C156" s="25"/>
      <c r="D156" s="25"/>
      <c r="E156" s="25"/>
      <c r="F156" s="25"/>
      <c r="G156" s="25"/>
      <c r="H156" s="25"/>
    </row>
    <row r="157" spans="1:8" ht="12" customHeight="1">
      <c r="A157" s="25"/>
      <c r="B157" s="25"/>
      <c r="C157" s="25"/>
      <c r="D157" s="25"/>
      <c r="E157" s="25"/>
      <c r="F157" s="25"/>
      <c r="G157" s="25"/>
      <c r="H157" s="25"/>
    </row>
    <row r="158" spans="1:8" ht="12" customHeight="1">
      <c r="A158" s="25"/>
      <c r="B158" s="25"/>
      <c r="C158" s="25"/>
      <c r="D158" s="25"/>
      <c r="E158" s="25"/>
      <c r="F158" s="25"/>
      <c r="G158" s="25"/>
      <c r="H158" s="25"/>
    </row>
    <row r="159" spans="1:8" ht="12" customHeight="1">
      <c r="A159" s="25"/>
      <c r="B159" s="25"/>
      <c r="C159" s="25"/>
      <c r="D159" s="25"/>
      <c r="E159" s="25"/>
      <c r="F159" s="25"/>
      <c r="G159" s="25"/>
      <c r="H159" s="25"/>
    </row>
    <row r="160" spans="1:8" ht="12" customHeight="1">
      <c r="A160" s="25"/>
      <c r="B160" s="25"/>
      <c r="C160" s="25"/>
      <c r="D160" s="25"/>
      <c r="E160" s="25"/>
      <c r="F160" s="25"/>
      <c r="G160" s="25"/>
      <c r="H160" s="25"/>
    </row>
    <row r="161" spans="1:8" ht="12" customHeight="1">
      <c r="A161" s="25"/>
      <c r="B161" s="25"/>
      <c r="C161" s="25"/>
      <c r="D161" s="25"/>
      <c r="E161" s="25"/>
      <c r="F161" s="25"/>
      <c r="G161" s="25"/>
      <c r="H161" s="25"/>
    </row>
    <row r="162" spans="1:8" ht="12" customHeight="1">
      <c r="A162" s="25"/>
      <c r="B162" s="25"/>
      <c r="C162" s="25"/>
      <c r="D162" s="25"/>
      <c r="E162" s="25"/>
      <c r="F162" s="25"/>
      <c r="G162" s="25"/>
      <c r="H162" s="25"/>
    </row>
    <row r="163" ht="12" customHeight="1"/>
    <row r="164" spans="1:2" ht="12" customHeight="1">
      <c r="A164" s="1"/>
      <c r="B164" s="48"/>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20" customWidth="1"/>
    <col min="2" max="2" width="23.00390625" style="20" customWidth="1"/>
    <col min="3" max="4" width="9.140625" style="20" customWidth="1"/>
  </cols>
  <sheetData>
    <row r="1" spans="1:4" ht="12.75">
      <c r="A1" s="71" t="s">
        <v>1</v>
      </c>
      <c r="B1" s="71"/>
      <c r="C1" s="44"/>
      <c r="D1" s="44"/>
    </row>
    <row r="2" spans="1:4" ht="12.75">
      <c r="A2" s="71"/>
      <c r="B2" s="71"/>
      <c r="C2" s="44"/>
      <c r="D2" s="44"/>
    </row>
    <row r="3" spans="1:4" ht="12.75">
      <c r="A3" s="31"/>
      <c r="B3" s="31"/>
      <c r="C3" s="44"/>
      <c r="D3" s="44"/>
    </row>
    <row r="4" spans="1:4" ht="12.75">
      <c r="A4" s="49" t="s">
        <v>16</v>
      </c>
      <c r="B4" s="2" t="s">
        <v>17</v>
      </c>
      <c r="C4" s="43"/>
      <c r="D4" s="4"/>
    </row>
    <row r="5" spans="1:3" ht="12.75">
      <c r="A5" s="4"/>
      <c r="B5" s="50" t="s">
        <v>18</v>
      </c>
      <c r="C5" s="4"/>
    </row>
    <row r="7" spans="1:2" ht="14.25">
      <c r="A7" s="20" t="s">
        <v>21</v>
      </c>
      <c r="B7" s="9">
        <f>(1-(21.5/61.5))*1045.3</f>
        <v>679.869918699187</v>
      </c>
    </row>
    <row r="8" ht="12.75">
      <c r="B8" s="9"/>
    </row>
    <row r="9" spans="1:2" ht="14.25">
      <c r="A9" s="20" t="s">
        <v>22</v>
      </c>
      <c r="B9" s="9">
        <f>(1045.3-B7)*0.4</f>
        <v>146.1720325203252</v>
      </c>
    </row>
    <row r="10" ht="12.75">
      <c r="B10" s="9"/>
    </row>
    <row r="11" spans="1:2" ht="14.25">
      <c r="A11" s="20" t="s">
        <v>23</v>
      </c>
      <c r="B11" s="9">
        <f>(1460.3-915.1)*(1-52.6/92.3)</f>
        <v>234.5009750812567</v>
      </c>
    </row>
    <row r="12" spans="2:3" ht="12.75">
      <c r="B12" s="9"/>
      <c r="C12" s="51"/>
    </row>
    <row r="13" spans="1:2" ht="14.25">
      <c r="A13" s="20" t="s">
        <v>24</v>
      </c>
      <c r="B13" s="9">
        <f>(1460.3-915.1-B11)*0.4</f>
        <v>124.27960996749731</v>
      </c>
    </row>
    <row r="14" ht="12.75">
      <c r="B14" s="9"/>
    </row>
    <row r="15" spans="1:2" ht="14.25">
      <c r="A15" s="20" t="s">
        <v>25</v>
      </c>
      <c r="B15" s="9">
        <f>(1-51/92.3)*915.1</f>
        <v>409.4651137594799</v>
      </c>
    </row>
    <row r="16" ht="12.75">
      <c r="B16" s="9"/>
    </row>
    <row r="17" spans="1:2" ht="14.25">
      <c r="A17" s="20" t="s">
        <v>26</v>
      </c>
      <c r="B17" s="9">
        <f>(915.1-B15)*0.4</f>
        <v>202.25395449620805</v>
      </c>
    </row>
    <row r="18" ht="12.75">
      <c r="B18" s="9"/>
    </row>
    <row r="19" spans="1:2" ht="14.25">
      <c r="A19" s="20" t="s">
        <v>27</v>
      </c>
      <c r="B19" s="9">
        <f>(1-79/92.3)*631.5</f>
        <v>90.99620801733474</v>
      </c>
    </row>
    <row r="20" ht="12.75">
      <c r="B20" s="9"/>
    </row>
    <row r="21" spans="1:2" ht="14.25">
      <c r="A21" s="20" t="s">
        <v>28</v>
      </c>
      <c r="B21" s="9">
        <f>(631.5-B19)*0.4</f>
        <v>216.2015167930661</v>
      </c>
    </row>
    <row r="22" ht="12.75">
      <c r="B22" s="9"/>
    </row>
    <row r="23" spans="1:2" ht="14.25">
      <c r="A23" s="20" t="s">
        <v>29</v>
      </c>
      <c r="B23" s="9">
        <f>12*1.288847</f>
        <v>15.466164000000001</v>
      </c>
    </row>
    <row r="24" ht="12.75">
      <c r="B24" s="9"/>
    </row>
    <row r="25" spans="1:2" ht="14.25">
      <c r="A25" s="20" t="s">
        <v>30</v>
      </c>
      <c r="B25" s="9">
        <f>6.6*1.288847</f>
        <v>8.5063902</v>
      </c>
    </row>
    <row r="26" ht="12.75">
      <c r="B26" s="9"/>
    </row>
    <row r="27" spans="1:2" ht="14.25">
      <c r="A27" s="20" t="s">
        <v>31</v>
      </c>
      <c r="B27" s="9">
        <f>(1-(13.5/50))*0.3*146.9</f>
        <v>32.1711</v>
      </c>
    </row>
    <row r="28" ht="12.75">
      <c r="B28" s="9"/>
    </row>
    <row r="29" spans="1:2" ht="14.25">
      <c r="A29" s="20" t="s">
        <v>32</v>
      </c>
      <c r="B29" s="9">
        <f>0.5*113.4</f>
        <v>56.7</v>
      </c>
    </row>
    <row r="30" spans="1:4" ht="12.75">
      <c r="A30" s="4"/>
      <c r="B30" s="26"/>
      <c r="C30" s="4"/>
      <c r="D30" s="4"/>
    </row>
    <row r="31" spans="1:4" s="1" customFormat="1" ht="12.75">
      <c r="A31" s="27" t="s">
        <v>19</v>
      </c>
      <c r="B31" s="52">
        <f>SUM(B7:B30)</f>
        <v>2216.5829835343548</v>
      </c>
      <c r="C31" s="12"/>
      <c r="D31" s="12"/>
    </row>
    <row r="32" spans="1:2" ht="12.75">
      <c r="A32" s="12"/>
      <c r="B32" s="4"/>
    </row>
    <row r="33" spans="1:4" ht="12.75" customHeight="1">
      <c r="A33" s="73" t="s">
        <v>20</v>
      </c>
      <c r="B33" s="73"/>
      <c r="C33" s="36"/>
      <c r="D33" s="36"/>
    </row>
    <row r="34" spans="1:4" ht="12.75">
      <c r="A34" s="73"/>
      <c r="B34" s="73"/>
      <c r="C34" s="36"/>
      <c r="D34" s="36"/>
    </row>
    <row r="35" spans="1:4" ht="12.75">
      <c r="A35" s="73"/>
      <c r="B35" s="73"/>
      <c r="C35" s="36"/>
      <c r="D35" s="36"/>
    </row>
    <row r="36" spans="1:4" ht="12.75">
      <c r="A36" s="70"/>
      <c r="B36" s="70"/>
      <c r="C36" s="36"/>
      <c r="D36" s="36"/>
    </row>
    <row r="37" spans="1:4" ht="14.25">
      <c r="A37" s="72" t="s">
        <v>33</v>
      </c>
      <c r="B37" s="72"/>
      <c r="C37" s="45"/>
      <c r="D37" s="45"/>
    </row>
    <row r="38" spans="1:4" ht="14.25">
      <c r="A38" s="72"/>
      <c r="B38" s="72"/>
      <c r="C38" s="45"/>
      <c r="D38" s="45"/>
    </row>
    <row r="39" spans="1:4" ht="14.25">
      <c r="A39" s="72"/>
      <c r="B39" s="72"/>
      <c r="C39" s="45"/>
      <c r="D39" s="45"/>
    </row>
    <row r="40" spans="1:4" ht="25.5" customHeight="1">
      <c r="A40" s="72"/>
      <c r="B40" s="72"/>
      <c r="C40" s="45"/>
      <c r="D40" s="45"/>
    </row>
    <row r="41" spans="1:4" ht="14.25">
      <c r="A41" s="70"/>
      <c r="B41" s="70"/>
      <c r="C41" s="45"/>
      <c r="D41" s="45"/>
    </row>
    <row r="42" spans="1:4" ht="12.75">
      <c r="A42" s="72" t="s">
        <v>35</v>
      </c>
      <c r="B42" s="72"/>
      <c r="C42" s="25"/>
      <c r="D42" s="25"/>
    </row>
    <row r="43" spans="1:4" ht="12.75">
      <c r="A43" s="72"/>
      <c r="B43" s="72"/>
      <c r="C43" s="25"/>
      <c r="D43" s="25"/>
    </row>
    <row r="44" spans="1:4" ht="12.75">
      <c r="A44" s="72"/>
      <c r="B44" s="72"/>
      <c r="C44" s="25"/>
      <c r="D44" s="25"/>
    </row>
    <row r="45" spans="1:4" ht="12.75">
      <c r="A45" s="72"/>
      <c r="B45" s="72"/>
      <c r="C45" s="25"/>
      <c r="D45" s="25"/>
    </row>
    <row r="46" spans="1:4" ht="15.75" customHeight="1">
      <c r="A46" s="72"/>
      <c r="B46" s="72"/>
      <c r="C46" s="25"/>
      <c r="D46" s="25"/>
    </row>
    <row r="47" spans="1:3" ht="12.75">
      <c r="A47" s="70"/>
      <c r="B47" s="70"/>
      <c r="C47" s="25"/>
    </row>
    <row r="48" spans="1:4" ht="14.25">
      <c r="A48" s="68" t="s">
        <v>36</v>
      </c>
      <c r="B48" s="68"/>
      <c r="C48" s="45"/>
      <c r="D48" s="45"/>
    </row>
    <row r="49" spans="1:4" ht="14.25">
      <c r="A49" s="70"/>
      <c r="B49" s="70"/>
      <c r="C49" s="30"/>
      <c r="D49" s="30"/>
    </row>
    <row r="50" spans="1:4" ht="14.25">
      <c r="A50" s="68" t="s">
        <v>37</v>
      </c>
      <c r="B50" s="68"/>
      <c r="C50" s="45"/>
      <c r="D50" s="45"/>
    </row>
    <row r="51" spans="1:2" ht="12.75">
      <c r="A51" s="70"/>
      <c r="B51" s="70"/>
    </row>
    <row r="52" spans="1:4" ht="14.25">
      <c r="A52" s="68" t="s">
        <v>38</v>
      </c>
      <c r="B52" s="68"/>
      <c r="C52" s="45"/>
      <c r="D52" s="45"/>
    </row>
    <row r="53" spans="1:3" ht="12.75">
      <c r="A53" s="70"/>
      <c r="B53" s="70"/>
      <c r="C53" s="29"/>
    </row>
    <row r="54" spans="1:4" ht="14.25">
      <c r="A54" s="68" t="s">
        <v>39</v>
      </c>
      <c r="B54" s="68"/>
      <c r="C54" s="45"/>
      <c r="D54" s="45"/>
    </row>
    <row r="55" spans="1:4" ht="14.25">
      <c r="A55" s="68"/>
      <c r="B55" s="68"/>
      <c r="C55" s="45"/>
      <c r="D55" s="45"/>
    </row>
    <row r="56" spans="1:2" ht="12.75">
      <c r="A56" s="70"/>
      <c r="B56" s="70"/>
    </row>
    <row r="57" spans="1:4" ht="14.25">
      <c r="A57" s="68" t="s">
        <v>40</v>
      </c>
      <c r="B57" s="68"/>
      <c r="C57" s="45"/>
      <c r="D57" s="45"/>
    </row>
    <row r="58" spans="1:2" ht="12.75">
      <c r="A58" s="70"/>
      <c r="B58" s="70"/>
    </row>
    <row r="59" spans="1:4" ht="14.25">
      <c r="A59" s="68" t="s">
        <v>41</v>
      </c>
      <c r="B59" s="68"/>
      <c r="C59" s="45"/>
      <c r="D59" s="45"/>
    </row>
    <row r="60" spans="1:4" ht="14.25">
      <c r="A60" s="68"/>
      <c r="B60" s="68"/>
      <c r="C60" s="45"/>
      <c r="D60" s="45"/>
    </row>
    <row r="61" spans="1:4" ht="14.25">
      <c r="A61" s="68"/>
      <c r="B61" s="68"/>
      <c r="C61" s="45"/>
      <c r="D61" s="45"/>
    </row>
    <row r="62" spans="1:2" ht="12.75">
      <c r="A62" s="70"/>
      <c r="B62" s="70"/>
    </row>
    <row r="63" spans="1:4" ht="14.25">
      <c r="A63" s="68" t="s">
        <v>42</v>
      </c>
      <c r="B63" s="68"/>
      <c r="C63" s="45"/>
      <c r="D63" s="45"/>
    </row>
    <row r="64" spans="1:4" ht="14.25">
      <c r="A64" s="68"/>
      <c r="B64" s="68"/>
      <c r="C64" s="45"/>
      <c r="D64" s="45"/>
    </row>
    <row r="65" spans="1:2" ht="12.75">
      <c r="A65" s="70"/>
      <c r="B65" s="70"/>
    </row>
    <row r="66" spans="1:4" ht="12.75" customHeight="1">
      <c r="A66" s="69" t="s">
        <v>43</v>
      </c>
      <c r="B66" s="69"/>
      <c r="C66" s="53"/>
      <c r="D66" s="53"/>
    </row>
    <row r="67" spans="1:4" ht="12.75">
      <c r="A67" s="69"/>
      <c r="B67" s="69"/>
      <c r="C67" s="53"/>
      <c r="D67" s="53"/>
    </row>
    <row r="68" spans="1:4" ht="12.75">
      <c r="A68" s="69"/>
      <c r="B68" s="69"/>
      <c r="C68" s="53"/>
      <c r="D68" s="53"/>
    </row>
    <row r="69" spans="1:4" ht="12.75">
      <c r="A69" s="69"/>
      <c r="B69" s="69"/>
      <c r="C69" s="53"/>
      <c r="D69" s="53"/>
    </row>
    <row r="70" spans="1:4" ht="12.75">
      <c r="A70" s="69"/>
      <c r="B70" s="69"/>
      <c r="C70" s="53"/>
      <c r="D70" s="53"/>
    </row>
    <row r="71" spans="1:4" ht="12.75">
      <c r="A71" s="69"/>
      <c r="B71" s="69"/>
      <c r="C71" s="53"/>
      <c r="D71" s="53"/>
    </row>
    <row r="72" spans="1:4" ht="12.75">
      <c r="A72" s="70"/>
      <c r="B72" s="70"/>
      <c r="C72" s="53"/>
      <c r="D72" s="53"/>
    </row>
    <row r="73" spans="1:4" ht="12.75">
      <c r="A73" s="66" t="s">
        <v>65</v>
      </c>
      <c r="B73" s="66"/>
      <c r="C73" s="33"/>
      <c r="D73" s="33"/>
    </row>
    <row r="74" spans="1:4" ht="12.75">
      <c r="A74" s="66"/>
      <c r="B74" s="66"/>
      <c r="C74" s="33"/>
      <c r="D74" s="33"/>
    </row>
    <row r="75" spans="1:4" ht="12.75">
      <c r="A75" s="66"/>
      <c r="B75" s="66"/>
      <c r="C75" s="33"/>
      <c r="D75" s="33"/>
    </row>
    <row r="102" ht="12.75">
      <c r="A102" s="25"/>
    </row>
    <row r="103" ht="12.75">
      <c r="A103" s="25"/>
    </row>
    <row r="104" ht="12.75">
      <c r="A104"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7" ht="12.75">
      <c r="A117" s="25"/>
    </row>
    <row r="118" ht="12.75">
      <c r="A118"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3" ht="12.75">
      <c r="A133" s="25"/>
    </row>
    <row r="134" ht="12.75">
      <c r="A134" s="25"/>
    </row>
    <row r="135" ht="12.75">
      <c r="A135"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A149" s="25"/>
    </row>
    <row r="150" ht="12.75">
      <c r="A150" s="25"/>
    </row>
    <row r="151" ht="12.75">
      <c r="A151" s="25"/>
    </row>
    <row r="152" ht="12.75">
      <c r="A152" s="2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75" t="s">
        <v>47</v>
      </c>
      <c r="B1" s="75"/>
    </row>
    <row r="3" spans="1:2" ht="12.75">
      <c r="A3" s="10" t="s">
        <v>49</v>
      </c>
      <c r="B3" s="16" t="s">
        <v>50</v>
      </c>
    </row>
    <row r="4" ht="12.75">
      <c r="B4" s="17" t="s">
        <v>44</v>
      </c>
    </row>
    <row r="5" ht="12.75">
      <c r="B5" s="5"/>
    </row>
    <row r="6" spans="1:3" ht="12.75">
      <c r="A6" t="s">
        <v>51</v>
      </c>
      <c r="B6" s="5">
        <f>68112*0.12/0.4</f>
        <v>20433.6</v>
      </c>
      <c r="C6" s="5"/>
    </row>
    <row r="7" spans="1:3" ht="12.75">
      <c r="A7" t="s">
        <v>52</v>
      </c>
      <c r="B7" s="5">
        <f>B6</f>
        <v>20433.6</v>
      </c>
      <c r="C7" s="5"/>
    </row>
    <row r="8" spans="1:2" ht="12.75">
      <c r="A8" t="s">
        <v>53</v>
      </c>
      <c r="B8" s="5">
        <f>47478-(B7+B6)</f>
        <v>6610.800000000003</v>
      </c>
    </row>
    <row r="9" spans="1:3" ht="12.75">
      <c r="A9" t="s">
        <v>54</v>
      </c>
      <c r="B9" s="5">
        <f>SUM(B10:B13)</f>
        <v>30793.550600000002</v>
      </c>
      <c r="C9" s="5"/>
    </row>
    <row r="10" spans="1:3" ht="12.75">
      <c r="A10" s="54" t="s">
        <v>55</v>
      </c>
      <c r="B10" s="34">
        <f>122966*0.32*0.3</f>
        <v>11804.736</v>
      </c>
      <c r="C10" s="5"/>
    </row>
    <row r="11" spans="1:3" ht="12.75">
      <c r="A11" s="54" t="s">
        <v>56</v>
      </c>
      <c r="B11" s="34">
        <f>122966*0.23*0.19</f>
        <v>5373.6142</v>
      </c>
      <c r="C11" s="5"/>
    </row>
    <row r="12" spans="1:3" ht="12.75">
      <c r="A12" s="54" t="s">
        <v>57</v>
      </c>
      <c r="B12" s="34">
        <f>122966*0.42*0.07</f>
        <v>3615.2004000000006</v>
      </c>
      <c r="C12" s="5"/>
    </row>
    <row r="13" spans="1:6" ht="12.75">
      <c r="A13" s="55" t="s">
        <v>58</v>
      </c>
      <c r="B13" s="34">
        <v>10000</v>
      </c>
      <c r="C13" s="5"/>
      <c r="F13" s="32"/>
    </row>
    <row r="14" spans="1:3" ht="12.75">
      <c r="A14" s="3" t="s">
        <v>59</v>
      </c>
      <c r="B14" s="7">
        <f>(109694*0.8)-9100</f>
        <v>78655.20000000001</v>
      </c>
      <c r="C14" s="5"/>
    </row>
    <row r="15" spans="1:3" ht="12.75">
      <c r="A15" s="3"/>
      <c r="B15" s="6"/>
      <c r="C15" s="5"/>
    </row>
    <row r="16" spans="1:2" ht="12.75">
      <c r="A16" s="22" t="s">
        <v>45</v>
      </c>
      <c r="B16" s="11">
        <f>SUM(B6:B9,B14)</f>
        <v>156926.75060000003</v>
      </c>
    </row>
    <row r="17" spans="1:2" ht="12.75">
      <c r="A17" s="21"/>
      <c r="B17" s="6"/>
    </row>
    <row r="18" ht="12.75">
      <c r="B18" s="5"/>
    </row>
    <row r="19" spans="1:2" ht="12.75">
      <c r="A19" s="1" t="s">
        <v>60</v>
      </c>
      <c r="B19" s="5"/>
    </row>
    <row r="20" ht="12.75">
      <c r="B20" s="5"/>
    </row>
    <row r="21" spans="1:3" s="3" customFormat="1" ht="12.75">
      <c r="A21" s="56" t="s">
        <v>61</v>
      </c>
      <c r="B21" s="6">
        <v>138156</v>
      </c>
      <c r="C21" s="6"/>
    </row>
    <row r="22" spans="1:2" ht="12.75">
      <c r="A22" s="3" t="s">
        <v>62</v>
      </c>
      <c r="B22" s="7">
        <f>B6+B7+B8+B9+B14</f>
        <v>156926.75060000003</v>
      </c>
    </row>
    <row r="23" spans="1:3" s="3" customFormat="1" ht="12.75">
      <c r="A23" s="57" t="s">
        <v>63</v>
      </c>
      <c r="B23" s="11">
        <f>B21-B22</f>
        <v>-18770.75060000003</v>
      </c>
      <c r="C23" s="6"/>
    </row>
    <row r="24" spans="1:3" s="3" customFormat="1" ht="12.75">
      <c r="A24" s="56"/>
      <c r="B24" s="6"/>
      <c r="C24" s="6"/>
    </row>
    <row r="25" spans="1:6" ht="94.5" customHeight="1">
      <c r="A25" s="74" t="s">
        <v>64</v>
      </c>
      <c r="B25" s="74"/>
      <c r="C25" s="19"/>
      <c r="D25" s="19"/>
      <c r="E25" s="19"/>
      <c r="F25" s="19"/>
    </row>
    <row r="26" spans="1:6" ht="12.75" customHeight="1">
      <c r="A26" s="19"/>
      <c r="B26" s="19"/>
      <c r="C26" s="19"/>
      <c r="D26" s="19"/>
      <c r="E26" s="19"/>
      <c r="F26" s="19"/>
    </row>
    <row r="27" spans="1:8" ht="55.5" customHeight="1">
      <c r="A27" s="66" t="s">
        <v>65</v>
      </c>
      <c r="B27" s="66"/>
      <c r="C27" s="33"/>
      <c r="D27" s="33"/>
      <c r="E27" s="33"/>
      <c r="F27" s="33"/>
      <c r="G27" s="33"/>
      <c r="H27" s="33"/>
    </row>
    <row r="28" spans="1:8" ht="12.75">
      <c r="A28" s="33"/>
      <c r="B28" s="33"/>
      <c r="C28" s="33"/>
      <c r="D28" s="33"/>
      <c r="E28" s="33"/>
      <c r="F28" s="33"/>
      <c r="G28" s="33"/>
      <c r="H28" s="33"/>
    </row>
    <row r="29" spans="1:8" ht="12.75">
      <c r="A29" s="33"/>
      <c r="B29" s="33"/>
      <c r="C29" s="33"/>
      <c r="D29" s="33"/>
      <c r="E29" s="33"/>
      <c r="F29" s="33"/>
      <c r="G29" s="33"/>
      <c r="H29" s="33"/>
    </row>
    <row r="30" spans="1:6" ht="12.75">
      <c r="A30" s="19"/>
      <c r="B30" s="19"/>
      <c r="C30" s="19"/>
      <c r="D30" s="19"/>
      <c r="E30" s="19"/>
      <c r="F30" s="19"/>
    </row>
    <row r="31" spans="1:6" ht="12.75">
      <c r="A31" s="19"/>
      <c r="B31" s="19"/>
      <c r="C31" s="19"/>
      <c r="D31" s="19"/>
      <c r="E31" s="19"/>
      <c r="F31" s="19"/>
    </row>
    <row r="32" spans="1:6" ht="12.75">
      <c r="A32" s="19"/>
      <c r="B32" s="19"/>
      <c r="C32" s="19"/>
      <c r="D32" s="19"/>
      <c r="E32" s="19"/>
      <c r="F32" s="19"/>
    </row>
    <row r="33" spans="1:6" ht="12.75">
      <c r="A33" s="19"/>
      <c r="B33" s="19"/>
      <c r="C33" s="19"/>
      <c r="D33" s="19"/>
      <c r="E33" s="19"/>
      <c r="F33" s="19"/>
    </row>
    <row r="34" spans="1:6" ht="12.75">
      <c r="A34" s="19"/>
      <c r="B34" s="19"/>
      <c r="C34" s="19"/>
      <c r="D34" s="19"/>
      <c r="E34" s="19"/>
      <c r="F34" s="19"/>
    </row>
    <row r="35" spans="1:6" ht="12.75">
      <c r="A35" s="19"/>
      <c r="B35" s="19"/>
      <c r="C35" s="19"/>
      <c r="D35" s="19"/>
      <c r="E35" s="19"/>
      <c r="F35" s="19"/>
    </row>
    <row r="36" spans="1:6" ht="17.25" customHeight="1">
      <c r="A36" s="19"/>
      <c r="B36" s="19"/>
      <c r="C36" s="19"/>
      <c r="D36" s="19"/>
      <c r="E36" s="19"/>
      <c r="F36" s="19"/>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Brigid Fitzgerald Reading</cp:lastModifiedBy>
  <cp:lastPrinted>2011-01-12T00:28:18Z</cp:lastPrinted>
  <dcterms:created xsi:type="dcterms:W3CDTF">2009-08-06T13:48:49Z</dcterms:created>
  <dcterms:modified xsi:type="dcterms:W3CDTF">2011-07-12T19:26:04Z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